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I:\ADJACENT WAYS\Lakin Prep\"/>
    </mc:Choice>
  </mc:AlternateContent>
  <xr:revisionPtr revIDLastSave="0" documentId="8_{D3937F74-B0E4-4296-B1D5-0819B309C3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1" i="1" l="1"/>
  <c r="D187" i="1"/>
  <c r="D220" i="1"/>
  <c r="D219" i="1"/>
  <c r="D218" i="1"/>
  <c r="D217" i="1"/>
  <c r="D216" i="1"/>
  <c r="D214" i="1"/>
  <c r="D210" i="1"/>
  <c r="D205" i="1"/>
  <c r="D202" i="1"/>
  <c r="D199" i="1"/>
  <c r="D195" i="1"/>
  <c r="D189" i="1"/>
  <c r="D171" i="1"/>
  <c r="D170" i="1"/>
  <c r="D163" i="1"/>
  <c r="D151" i="1"/>
  <c r="D148" i="1"/>
  <c r="D129" i="1"/>
  <c r="D122" i="1"/>
  <c r="D121" i="1"/>
  <c r="D116" i="1"/>
  <c r="D112" i="1"/>
  <c r="D102" i="1"/>
  <c r="D101" i="1"/>
  <c r="D96" i="1"/>
  <c r="D92" i="1"/>
  <c r="D90" i="1"/>
  <c r="D89" i="1"/>
  <c r="D87" i="1"/>
  <c r="D86" i="1"/>
  <c r="D85" i="1"/>
  <c r="D82" i="1"/>
  <c r="D74" i="1"/>
  <c r="D73" i="1"/>
  <c r="D70" i="1"/>
  <c r="D63" i="1"/>
  <c r="D58" i="1"/>
  <c r="D53" i="1"/>
  <c r="D50" i="1"/>
  <c r="D44" i="1"/>
  <c r="D38" i="1"/>
  <c r="D35" i="1"/>
  <c r="D22" i="1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<sst xmlns="http://schemas.openxmlformats.org/spreadsheetml/2006/main" count="403" uniqueCount="390">
  <si>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</si>
  <si>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</si>
  <si>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</si>
  <si>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</si>
  <si>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</si>
  <si>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</si>
  <si>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</si>
  <si>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</si>
  <si>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</si>
  <si>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</si>
  <si>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</si>
  <si>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</si>
  <si>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</si>
  <si>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</si>
  <si>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</si>
  <si>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</si>
  <si>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</si>
  <si>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</si>
  <si>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</si>
  <si>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</si>
  <si>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</si>
  <si>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</si>
  <si>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</si>
  <si>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</si>
  <si>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</si>
  <si>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</si>
  <si>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</si>
  <si>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</si>
  <si>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</si>
  <si>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</si>
  <si>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</si>
  <si>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</si>
  <si>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</si>
  <si>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</si>
  <si>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</si>
  <si>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</si>
  <si>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</si>
  <si>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</si>
  <si>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</si>
  <si>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</si>
  <si>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</si>
  <si>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</si>
  <si>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</si>
  <si>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</si>
  <si>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</si>
  <si>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</si>
  <si>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</si>
  <si>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</si>
  <si>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</si>
  <si>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</si>
  <si>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</si>
  <si>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</si>
  <si>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</si>
  <si>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</si>
  <si>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</si>
  <si>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</si>
  <si>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</si>
  <si>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</si>
  <si>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</si>
  <si>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</si>
  <si>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</si>
  <si>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</si>
  <si>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</si>
  <si>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</si>
  <si>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</si>
  <si>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</si>
  <si>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</si>
  <si>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</si>
  <si>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</si>
  <si>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</si>
  <si>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</si>
  <si>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</si>
  <si>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</si>
  <si>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</si>
  <si>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</si>
  <si>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</si>
  <si>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</si>
  <si>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</si>
  <si>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</si>
  <si>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</si>
  <si>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</si>
  <si>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</si>
  <si>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</si>
  <si>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</si>
  <si>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</si>
  <si>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</si>
  <si>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</si>
  <si>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</si>
  <si>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</si>
  <si>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</si>
  <si>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</si>
  <si>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</si>
  <si>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</si>
  <si>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</si>
  <si>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</si>
  <si>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</si>
  <si>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</si>
  <si>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</si>
  <si>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</si>
  <si>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</si>
  <si>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</si>
  <si>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</si>
  <si>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</si>
  <si>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</si>
  <si>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</si>
  <si>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</si>
  <si>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</si>
  <si>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</si>
  <si>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</si>
  <si>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</si>
  <si>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</si>
  <si>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</si>
  <si>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</si>
  <si>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</si>
  <si>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</si>
  <si>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</si>
  <si>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</si>
  <si>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</si>
  <si>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</si>
  <si>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</si>
  <si>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</si>
  <si>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</si>
  <si>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</si>
  <si>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</si>
  <si>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</si>
  <si>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</si>
  <si>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</si>
  <si>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</si>
  <si>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</si>
  <si>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</si>
  <si>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</si>
  <si>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</si>
  <si>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</si>
  <si>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</si>
  <si>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</si>
  <si>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</si>
  <si>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</si>
  <si>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</si>
  <si>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</si>
  <si>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</si>
  <si>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</si>
  <si>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</si>
  <si>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</si>
  <si>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</si>
  <si>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</si>
  <si>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</si>
  <si>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</si>
  <si>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</si>
  <si>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</si>
  <si>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</si>
  <si>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</si>
  <si>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</si>
  <si>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</si>
  <si>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</si>
  <si>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</si>
  <si>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</si>
  <si>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</si>
  <si>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</si>
  <si>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</si>
  <si>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</si>
  <si>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</si>
  <si>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</si>
  <si>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</si>
  <si>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</si>
  <si>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</si>
  <si>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</si>
  <si>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</si>
  <si>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</si>
  <si>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</si>
  <si>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</si>
  <si>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</si>
  <si>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</si>
  <si>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</si>
  <si>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</si>
  <si>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</si>
  <si>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</si>
  <si>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</si>
  <si>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</si>
  <si>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</si>
  <si>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</si>
  <si>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</si>
  <si>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</si>
  <si>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</si>
  <si>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</si>
  <si>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</si>
  <si>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</si>
  <si>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</si>
  <si>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</si>
  <si>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</si>
  <si>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</si>
  <si>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</si>
  <si>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</si>
  <si>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</si>
  <si>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</si>
  <si>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</si>
  <si>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</si>
  <si>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</si>
  <si>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</si>
  <si>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</si>
  <si>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</si>
  <si>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</si>
  <si>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</si>
  <si>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</si>
  <si>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</si>
  <si>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</si>
  <si>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</si>
  <si>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</si>
  <si>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</si>
  <si>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</si>
  <si>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</si>
  <si>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</si>
  <si>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</si>
  <si>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</si>
  <si>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</si>
  <si>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</si>
  <si>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</si>
  <si>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</si>
  <si>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</si>
  <si>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</si>
  <si>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</si>
  <si>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</si>
  <si>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</si>
  <si>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</si>
  <si>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</si>
  <si>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</si>
  <si>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</si>
  <si>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</si>
  <si>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</si>
  <si>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</si>
  <si>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</si>
  <si>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</si>
  <si>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</si>
  <si>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</si>
  <si>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</si>
  <si>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</si>
  <si>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</si>
  <si>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</si>
  <si>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</si>
  <si>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</si>
  <si>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</si>
  <si>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</si>
  <si>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</si>
  <si>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</si>
  <si>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</si>
  <si>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</si>
  <si>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</si>
  <si>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</si>
  <si>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</si>
  <si>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</si>
  <si>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</si>
  <si>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</si>
  <si>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</si>
  <si>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</si>
  <si>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</si>
  <si>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</si>
  <si>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</si>
  <si>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</si>
  <si>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</si>
  <si>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</si>
  <si>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</si>
  <si>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</si>
  <si>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</si>
  <si>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</si>
  <si>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</si>
  <si>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</si>
  <si>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</si>
  <si>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</si>
  <si>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</si>
  <si>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</si>
  <si>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</si>
  <si>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</si>
  <si>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</si>
  <si>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</si>
  <si>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</si>
  <si>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</si>
  <si>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</si>
  <si>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</si>
  <si>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</si>
  <si>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</si>
  <si>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</si>
  <si>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</si>
  <si>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</si>
  <si>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</si>
  <si>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</si>
  <si>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</si>
  <si>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</si>
  <si>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</si>
  <si>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</si>
  <si>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</si>
  <si>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</si>
  <si>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</si>
  <si>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</si>
  <si>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</si>
  <si>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</si>
  <si>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</si>
  <si>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</si>
  <si>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</si>
  <si>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</si>
  <si>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</si>
  <si>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</si>
  <si>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</si>
  <si>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</si>
  <si>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</si>
  <si>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</si>
  <si>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</si>
  <si>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</si>
  <si>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</si>
  <si>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</si>
  <si>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</si>
  <si>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</si>
  <si>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</si>
  <si>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</si>
  <si>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</si>
  <si>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</si>
  <si>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</si>
  <si>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</si>
  <si>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</si>
  <si>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</si>
  <si>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</si>
  <si>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</si>
  <si>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</si>
  <si>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</si>
  <si>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</si>
  <si>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</si>
  <si>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</si>
  <si>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</si>
  <si>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</si>
  <si>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</si>
  <si>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</si>
  <si>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</si>
  <si>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</si>
  <si>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</si>
  <si>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</si>
  <si>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</si>
  <si>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</si>
  <si>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</si>
  <si>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</si>
  <si>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</si>
  <si>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</si>
  <si>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</si>
  <si>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</si>
  <si>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</si>
  <si>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</si>
  <si>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</si>
  <si>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</si>
  <si>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</si>
  <si>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</si>
  <si>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</si>
  <si>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</si>
  <si>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</si>
  <si>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</si>
  <si>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</si>
  <si>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</si>
  <si>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</si>
  <si>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</si>
  <si>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</si>
  <si>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</si>
  <si>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</si>
  <si>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</si>
  <si>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</si>
  <si>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</si>
  <si>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</si>
  <si>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</si>
  <si>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</si>
  <si>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</si>
  <si>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</si>
  <si>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</si>
  <si>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</si>
  <si>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</si>
  <si>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</si>
  <si>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</si>
  <si>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</si>
  <si>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</si>
  <si>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</si>
  <si>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</si>
  <si>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</si>
  <si>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</si>
  <si>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</si>
  <si>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</si>
  <si>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</si>
  <si>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</si>
  <si>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</si>
  <si>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</si>
  <si>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</si>
  <si>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</si>
  <si>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</si>
  <si>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Littleton Elementary School District</t>
  </si>
  <si>
    <t>Maricopa</t>
  </si>
  <si>
    <t>ADM Group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</si>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</sst>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82" zoomScale="124" zoomScaleNormal="124" zoomScaleSheetLayoutView="124" workbookViewId="0">
      <selection activeCell="E196" sqref="E19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>
        <v>13824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13824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f>36490</f>
        <v>36490</v>
      </c>
      <c r="E22" s="135">
        <v>21120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36490</v>
      </c>
      <c r="E25" s="35">
        <f>SUM(E22:E24)</f>
        <v>21120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>
        <v>910824</v>
      </c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910824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>
        <f>1580533</f>
        <v>1580533</v>
      </c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>
        <f>352277</f>
        <v>352277</v>
      </c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1932810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>
        <f>2689476</f>
        <v>2689476</v>
      </c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2689476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>
        <f>63843</f>
        <v>63843</v>
      </c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>
        <f>637144</f>
        <v>637144</v>
      </c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700987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>
        <f>167166</f>
        <v>167166</v>
      </c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>
        <f>1444232</f>
        <v>1444232</v>
      </c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>
        <f>84170</f>
        <v>84170</v>
      </c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1695568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>
        <f>627206</f>
        <v>627206</v>
      </c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>
        <f>11000</f>
        <v>11000</v>
      </c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>
        <f>98890</f>
        <v>98890</v>
      </c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737096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>
        <f>314943</f>
        <v>314943</v>
      </c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>
        <f>1323828</f>
        <v>1323828</v>
      </c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>
        <f>49881</f>
        <v>49881</v>
      </c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>
        <f>312198</f>
        <v>312198</v>
      </c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>
        <f>140594</f>
        <v>140594</v>
      </c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>
        <f>401859</f>
        <v>401859</v>
      </c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>
        <f>308152</f>
        <v>308152</v>
      </c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2851455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>
        <f>109969</f>
        <v>109969</v>
      </c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>
        <f>223937</f>
        <v>223937</v>
      </c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>
        <f>8500</f>
        <v>8500</v>
      </c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342406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>
        <f>25000</f>
        <v>25000</v>
      </c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>
        <f>20000</f>
        <v>20000</v>
      </c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>
        <f>152984</f>
        <v>152984</v>
      </c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197984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>
        <f>23670</f>
        <v>23670</v>
      </c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23670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>
        <f>237099</f>
        <v>237099</v>
      </c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237099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>
        <f>1278415</f>
        <v>1278415</v>
      </c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1278415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>
        <f>2509068</f>
        <v>2509068</v>
      </c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2509068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>
        <f>442290</f>
        <v>442290</v>
      </c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>
        <f>1994654</f>
        <v>1994654</v>
      </c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2436944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f>581137-13824</f>
        <v>567313</v>
      </c>
      <c r="E187" s="135">
        <v>237786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>
        <f>13089</f>
        <v>13089</v>
      </c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580402</v>
      </c>
      <c r="E190" s="93">
        <f>SUM(E187:E189)</f>
        <v>237786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317613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f>832117.5</f>
        <v>832117.5</v>
      </c>
      <c r="E195" s="135">
        <v>335703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>
        <v>38479.5</v>
      </c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v>11595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>
        <f>651305</f>
        <v>651305</v>
      </c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f>714074</f>
        <v>714074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2197496.5</v>
      </c>
      <c r="E203" s="93">
        <f>SUM(E192:E202)</f>
        <v>703390.5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>
        <f>976428</f>
        <v>976428</v>
      </c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>
        <f>160950</f>
        <v>160950</v>
      </c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1137378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22495568.5</v>
      </c>
      <c r="E212" s="41">
        <f>SUM(E20,E25,E33,E41,E48,E55,E71,E83,E98,E113,E127,E135,E141,E146,E149,E157,E165,E168,E174,E180,E185,E190,E203,E211)</f>
        <v>976120.5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f>1129080</f>
        <v>1129080</v>
      </c>
      <c r="E214" s="163">
        <v>47902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f>1180067</f>
        <v>1180067</v>
      </c>
      <c r="E216" s="163">
        <v>82863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f>556210</f>
        <v>556210</v>
      </c>
      <c r="E217" s="163">
        <v>23598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f>500589</f>
        <v>500589</v>
      </c>
      <c r="E218" s="165">
        <v>21238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f>305915</f>
        <v>305915</v>
      </c>
      <c r="E219" s="165">
        <v>12979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f>1590761</f>
        <v>1590761</v>
      </c>
      <c r="E220" s="167">
        <v>67489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5262622</v>
      </c>
      <c r="E221" s="27">
        <f>SUM(E213:E220)</f>
        <v>256069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27758190.5</v>
      </c>
      <c r="E222" s="240">
        <f>E212+E221</f>
        <v>1232189.5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28990380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1232189.5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Ryan French</cp:lastModifiedBy>
  <cp:lastPrinted>2021-02-17T03:49:12Z</cp:lastPrinted>
  <dcterms:created xsi:type="dcterms:W3CDTF">2006-08-31T18:48:44Z</dcterms:created>
  <dcterms:modified xsi:type="dcterms:W3CDTF">2022-12-21T15:44:07Z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