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65491" windowWidth="7860" windowHeight="8745" activeTab="0"/>
  </bookViews>
  <sheets>
    <sheet name="Heat Pump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<sst xmlns="http://schemas.openxmlformats.org/spreadsheetml/2006/main" count="45" uniqueCount="34">
  <si>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Existing:</t>
  </si>
  <si>
    <t xml:space="preserve">Capacity </t>
  </si>
  <si>
    <t>Cooling Efficiency</t>
  </si>
  <si>
    <t>Heating Efficiency</t>
  </si>
  <si>
    <t># of Heat Pumps</t>
  </si>
  <si>
    <t>New:</t>
  </si>
  <si>
    <t>Ton</t>
  </si>
  <si>
    <t>COP</t>
  </si>
  <si>
    <t>per KwH</t>
  </si>
  <si>
    <t>Hours</t>
  </si>
  <si>
    <t>per heat pump</t>
  </si>
  <si>
    <t>Existing</t>
  </si>
  <si>
    <t>New</t>
  </si>
  <si>
    <t xml:space="preserve">Payback </t>
  </si>
  <si>
    <t>years</t>
  </si>
  <si>
    <t>Annual Energy Use (Kwh)</t>
  </si>
  <si>
    <t>Energy Cost (Peak)</t>
  </si>
  <si>
    <t>Energy Cost (Off Peak)</t>
  </si>
  <si>
    <t>Annual hours of  Operation (Cooling-Peak)</t>
  </si>
  <si>
    <t>Annual hours of  Operation (Cooling-Off Peak)</t>
  </si>
  <si>
    <t>Annual hours of  Operation (Heating-Peak)</t>
  </si>
  <si>
    <t>Annual hours of  Operation (Heating-Off Peak)</t>
  </si>
  <si>
    <t xml:space="preserve">Rate of Inflation </t>
  </si>
  <si>
    <t xml:space="preserve">Lifetime Energy Cost </t>
  </si>
  <si>
    <t xml:space="preserve">Annual Energy Cost </t>
  </si>
  <si>
    <t>RESULTS:</t>
  </si>
  <si>
    <t>(Enter your data in Yellow Tab for analysis)</t>
  </si>
  <si>
    <t>Annual Energy Savings</t>
  </si>
  <si>
    <t>Lifetime Energy Savings</t>
  </si>
  <si>
    <t>ENERGY USAGE/PAYBACK CALCULATOR FOR HEAT PUMP</t>
  </si>
  <si>
    <t>Cost to upgrade Heat Pump (including installation)</t>
  </si>
  <si>
    <t>SEER/EER</t>
  </si>
  <si>
    <t>Note: The calculator can be used to analyse  SEER or EER. However, please analyse each efficiency rating  separately.</t>
  </si>
  <si>
    <t>Note: Divide HSPF by 3.4 to get average COP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</si>
</sst>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#,##0.00;[Red]#,##0.00"/>
    <numFmt numFmtId="172" formatCode="0.0%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&quot;$&quot;#,##0.0;[Red]&quot;$&quot;#,##0.0"/>
    <numFmt numFmtId="177" formatCode="&quot;$&quot;#,##0;[Red]&quot;$&quot;#,##0"/>
    <numFmt numFmtId="178" formatCode="_(* #,##0.000_);_(* \(#,##0.000\);_(* &quot;-&quot;??_);_(@_)"/>
    <numFmt numFmtId="179" formatCode="_(* #,##0.0_);_(* \(#,##0.0\);_(* &quot;-&quot;?_);_(@_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15" applyAlignment="1">
      <alignment/>
    </xf>
    <xf numFmtId="44" fontId="0" fillId="0" borderId="0" xfId="17" applyAlignment="1">
      <alignment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2" borderId="2" xfId="0" applyNumberFormat="1" applyFont="1" applyFill="1" applyBorder="1" applyAlignment="1">
      <alignment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43" fontId="1" fillId="2" borderId="2" xfId="15" applyFont="1" applyFill="1" applyBorder="1" applyAlignment="1">
      <alignment horizontal="center"/>
    </xf>
    <xf numFmtId="43" fontId="1" fillId="2" borderId="1" xfId="15" applyFont="1" applyFill="1" applyBorder="1" applyAlignment="1">
      <alignment horizontal="center"/>
    </xf>
    <xf numFmtId="164" fontId="1" fillId="2" borderId="2" xfId="15" applyNumberFormat="1" applyFont="1" applyFill="1" applyBorder="1" applyAlignment="1">
      <alignment horizontal="right"/>
    </xf>
    <xf numFmtId="164" fontId="1" fillId="2" borderId="1" xfId="15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164" fontId="1" fillId="0" borderId="0" xfId="15" applyNumberFormat="1" applyFont="1" applyFill="1" applyBorder="1" applyAlignment="1">
      <alignment horizontal="right"/>
    </xf>
    <xf numFmtId="177" fontId="1" fillId="2" borderId="2" xfId="0" applyNumberFormat="1" applyFont="1" applyFill="1" applyBorder="1" applyAlignment="1">
      <alignment horizontal="right"/>
    </xf>
    <xf numFmtId="177" fontId="1" fillId="2" borderId="3" xfId="0" applyNumberFormat="1" applyFont="1" applyFill="1" applyBorder="1" applyAlignment="1">
      <alignment horizontal="right"/>
    </xf>
    <xf numFmtId="175" fontId="0" fillId="3" borderId="2" xfId="15" applyNumberFormat="1" applyFill="1" applyBorder="1" applyAlignment="1" applyProtection="1">
      <alignment horizontal="center"/>
      <protection locked="0"/>
    </xf>
    <xf numFmtId="175" fontId="0" fillId="3" borderId="3" xfId="15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  <xf numFmtId="164" fontId="0" fillId="3" borderId="2" xfId="0" applyNumberFormat="1" applyFill="1" applyBorder="1" applyAlignment="1" applyProtection="1">
      <alignment horizontal="right"/>
      <protection locked="0"/>
    </xf>
    <xf numFmtId="175" fontId="1" fillId="2" borderId="2" xfId="15" applyNumberFormat="1" applyFont="1" applyFill="1" applyBorder="1" applyAlignment="1">
      <alignment horizontal="center"/>
    </xf>
    <xf numFmtId="175" fontId="1" fillId="2" borderId="1" xfId="15" applyNumberFormat="1" applyFont="1" applyFill="1" applyBorder="1" applyAlignment="1">
      <alignment horizontal="center"/>
    </xf>
    <xf numFmtId="174" fontId="0" fillId="3" borderId="2" xfId="15" applyNumberFormat="1" applyFill="1" applyBorder="1" applyAlignment="1" applyProtection="1">
      <alignment horizontal="right"/>
      <protection locked="0"/>
    </xf>
    <xf numFmtId="174" fontId="0" fillId="3" borderId="4" xfId="15" applyNumberFormat="1" applyFill="1" applyBorder="1" applyAlignment="1" applyProtection="1">
      <alignment horizontal="right"/>
      <protection locked="0"/>
    </xf>
    <xf numFmtId="174" fontId="0" fillId="3" borderId="3" xfId="15" applyNumberFormat="1" applyFill="1" applyBorder="1" applyAlignment="1" applyProtection="1">
      <alignment horizontal="right"/>
      <protection locked="0"/>
    </xf>
    <xf numFmtId="172" fontId="0" fillId="3" borderId="2" xfId="19" applyNumberFormat="1" applyFill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5"/>
  <sheetViews>
    <sheetView tabSelected="1" workbookViewId="0" topLeftCell="A19">
      <selection activeCell="D37" sqref="D37"/>
    </sheetView>
  </sheetViews>
  <sheetFormatPr defaultColWidth="9.140625" defaultRowHeight="12.75"/>
  <cols>
    <col min="1" max="1" width="41.8515625" style="0" customWidth="1"/>
    <col min="2" max="2" width="18.7109375" style="2" bestFit="1" customWidth="1"/>
    <col min="3" max="3" width="12.8515625" style="0" bestFit="1" customWidth="1"/>
    <col min="5" max="5" width="11.28125" style="0" bestFit="1" customWidth="1"/>
    <col min="7" max="8" width="11.28125" style="0" hidden="1" customWidth="1"/>
  </cols>
  <sheetData>
    <row r="1" ht="12.75">
      <c r="A1" s="3"/>
    </row>
    <row r="2" ht="12.75">
      <c r="A2" s="1" t="s">
        <v>29</v>
      </c>
    </row>
    <row r="3" ht="12.75">
      <c r="A3" s="35" t="s">
        <v>32</v>
      </c>
    </row>
    <row r="4" ht="12.75">
      <c r="A4" t="s">
        <v>26</v>
      </c>
    </row>
    <row r="6" ht="12.75">
      <c r="A6" s="1" t="s">
        <v>0</v>
      </c>
    </row>
    <row r="8" spans="1:3" ht="12.75">
      <c r="A8" t="s">
        <v>1</v>
      </c>
      <c r="B8" s="31">
        <v>10</v>
      </c>
      <c r="C8" t="s">
        <v>6</v>
      </c>
    </row>
    <row r="9" spans="1:6" ht="12.75">
      <c r="A9" t="s">
        <v>2</v>
      </c>
      <c r="B9" s="31">
        <v>9.3</v>
      </c>
      <c r="C9" t="s">
        <v>31</v>
      </c>
      <c r="D9" s="36"/>
      <c r="E9" s="36"/>
      <c r="F9" s="36"/>
    </row>
    <row r="10" spans="1:6" ht="12.75">
      <c r="A10" t="s">
        <v>3</v>
      </c>
      <c r="B10" s="31">
        <v>2.8</v>
      </c>
      <c r="C10" t="s">
        <v>7</v>
      </c>
      <c r="D10" s="35" t="s">
        <v>33</v>
      </c>
      <c r="E10" s="36"/>
      <c r="F10" s="36"/>
    </row>
    <row r="11" spans="1:2" ht="12.75">
      <c r="A11" t="s">
        <v>4</v>
      </c>
      <c r="B11" s="31">
        <v>10</v>
      </c>
    </row>
    <row r="12" ht="12.75">
      <c r="B12" s="8"/>
    </row>
    <row r="13" spans="1:2" ht="12.75">
      <c r="A13" s="1" t="s">
        <v>5</v>
      </c>
      <c r="B13" s="8"/>
    </row>
    <row r="14" ht="12.75">
      <c r="B14" s="8"/>
    </row>
    <row r="15" spans="1:3" ht="12.75">
      <c r="A15" t="s">
        <v>1</v>
      </c>
      <c r="B15" s="32">
        <v>10</v>
      </c>
      <c r="C15" t="s">
        <v>6</v>
      </c>
    </row>
    <row r="16" spans="1:3" ht="12.75">
      <c r="A16" t="s">
        <v>2</v>
      </c>
      <c r="B16" s="31">
        <v>11.2</v>
      </c>
      <c r="C16" t="s">
        <v>31</v>
      </c>
    </row>
    <row r="17" spans="1:4" ht="12.75">
      <c r="A17" t="s">
        <v>3</v>
      </c>
      <c r="B17" s="31">
        <v>3.6</v>
      </c>
      <c r="C17" t="s">
        <v>7</v>
      </c>
      <c r="D17" s="36"/>
    </row>
    <row r="18" spans="1:2" ht="12.75">
      <c r="A18" t="s">
        <v>4</v>
      </c>
      <c r="B18" s="33">
        <v>10</v>
      </c>
    </row>
    <row r="19" spans="2:5" ht="12.75">
      <c r="B19" s="8"/>
      <c r="E19" s="4"/>
    </row>
    <row r="20" spans="2:43" ht="12.75">
      <c r="B20" s="8"/>
      <c r="E20" s="4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3" ht="12.75">
      <c r="A21" t="s">
        <v>16</v>
      </c>
      <c r="B21" s="27">
        <v>0.12</v>
      </c>
      <c r="C21" t="s">
        <v>8</v>
      </c>
    </row>
    <row r="22" spans="1:3" ht="12.75">
      <c r="A22" t="s">
        <v>17</v>
      </c>
      <c r="B22" s="27">
        <v>0.08</v>
      </c>
      <c r="C22" t="s">
        <v>8</v>
      </c>
    </row>
    <row r="23" spans="1:2" ht="12.75">
      <c r="A23" t="s">
        <v>22</v>
      </c>
      <c r="B23" s="34">
        <v>0.032</v>
      </c>
    </row>
    <row r="24" ht="12.75">
      <c r="B24" s="9"/>
    </row>
    <row r="25" spans="1:7" ht="12.75">
      <c r="A25" t="s">
        <v>18</v>
      </c>
      <c r="B25" s="25">
        <v>700</v>
      </c>
      <c r="C25" t="s">
        <v>9</v>
      </c>
      <c r="E25" s="5"/>
      <c r="G25" s="6"/>
    </row>
    <row r="26" spans="1:3" ht="12.75">
      <c r="A26" t="s">
        <v>19</v>
      </c>
      <c r="B26" s="26">
        <v>1400</v>
      </c>
      <c r="C26" t="s">
        <v>9</v>
      </c>
    </row>
    <row r="27" spans="1:5" ht="12.75">
      <c r="A27" t="s">
        <v>20</v>
      </c>
      <c r="B27" s="26">
        <v>240</v>
      </c>
      <c r="C27" t="s">
        <v>9</v>
      </c>
      <c r="E27" s="4"/>
    </row>
    <row r="28" spans="1:5" ht="12.75">
      <c r="A28" t="s">
        <v>21</v>
      </c>
      <c r="B28" s="25">
        <v>460</v>
      </c>
      <c r="C28" t="s">
        <v>9</v>
      </c>
      <c r="E28" s="6"/>
    </row>
    <row r="29" ht="12.75">
      <c r="B29" s="8"/>
    </row>
    <row r="30" spans="1:3" ht="12.75">
      <c r="A30" t="s">
        <v>30</v>
      </c>
      <c r="B30" s="28">
        <v>5000</v>
      </c>
      <c r="C30" t="s">
        <v>10</v>
      </c>
    </row>
    <row r="31" ht="12.75">
      <c r="B31" s="14"/>
    </row>
    <row r="33" spans="1:3" ht="12.75">
      <c r="A33" s="3" t="s">
        <v>25</v>
      </c>
      <c r="B33" s="20"/>
      <c r="C33" s="20"/>
    </row>
    <row r="34" spans="2:3" ht="12.75">
      <c r="B34" s="12" t="s">
        <v>11</v>
      </c>
      <c r="C34" s="11" t="s">
        <v>12</v>
      </c>
    </row>
    <row r="35" spans="1:8" ht="12.75">
      <c r="A35" s="10" t="s">
        <v>15</v>
      </c>
      <c r="B35" s="29">
        <f>G35</f>
        <v>358892.7126271603</v>
      </c>
      <c r="C35" s="30">
        <f aca="true" t="shared" si="0" ref="B35:C37">H35</f>
        <v>293386.0883157484</v>
      </c>
      <c r="G35" s="16">
        <f>((B8*12*B25)/B9+(B8*12*B27)/(B10*3.412)+(B8*12*B26)/B9+(B8*12*B28)/(B10*3.412))*B11</f>
        <v>358892.7126271603</v>
      </c>
      <c r="H35" s="17">
        <f>(((B15*12*B25)/B16+(B15*12*B27)/(B17*3.412)+(B15*12*B26)/B16+(B15*12*B28)/(B17*3.412)))*B18</f>
        <v>293386.0883157484</v>
      </c>
    </row>
    <row r="36" spans="1:8" ht="12.75">
      <c r="A36" s="10" t="s">
        <v>24</v>
      </c>
      <c r="B36" s="23">
        <f t="shared" si="0"/>
        <v>33530.14840546512</v>
      </c>
      <c r="C36" s="23">
        <f t="shared" si="0"/>
        <v>27408.753419304416</v>
      </c>
      <c r="D36" s="7"/>
      <c r="G36" s="18">
        <f>((((B8*12*B25)/B9+(B8*12*B27)/(B10*3.412))*B21)+(((B8*12*B26)/B9+(B8*12*B28)/(B10*3.412)))*B22)*B11</f>
        <v>33530.14840546512</v>
      </c>
      <c r="H36" s="19">
        <f>((((B15*12*B25)/B16+(B15*12*B27)/(B17*3.412))*B21)+((B15*12*B26)/B16+(B15*12*B28)/(B17*3.412))*B22)*B18</f>
        <v>27408.753419304416</v>
      </c>
    </row>
    <row r="37" spans="1:8" ht="12.75">
      <c r="A37" s="10" t="s">
        <v>23</v>
      </c>
      <c r="B37" s="24">
        <f t="shared" si="0"/>
        <v>632847.0912105138</v>
      </c>
      <c r="C37" s="24">
        <f t="shared" si="0"/>
        <v>517312.0519885875</v>
      </c>
      <c r="D37" s="7"/>
      <c r="G37" s="18">
        <f>G36+G36*(1+B23)+G36*(1+B23)^2+G36*(1+B23)^3+G36*(1+B23)^4+G36*(1+B23)^5+G36*(1+B23)^6+G36*(1+B23)^7+G36*(1+B23)^8+G36*(1+B23)^9+G36*(1+B23)^10+G36*(1+B23)^11+G36*(1+B23)^12+G36*(1+B23)^13+G36*(1+B23)^14</f>
        <v>632847.0912105138</v>
      </c>
      <c r="H37" s="19">
        <f>H36+H36*(1+B23)+H36*(1+B23)^2+H36*(1+B23)^3+H36*(1+B23)^4+H36*(1+B23)^5+H36*(1+B23)^6+H36*(1+B23)^7+H36*(1+B23)^8+H36*(1+B23)^9+H36*(1+B23)^10+H36*(1+B23)^11+H36*(1+B23)^12+H36*(1+B23)^13+H36*(1+B23)^14</f>
        <v>517312.0519885875</v>
      </c>
    </row>
    <row r="38" spans="1:4" ht="12.75">
      <c r="A38" s="10"/>
      <c r="B38" s="22"/>
      <c r="C38" s="22"/>
      <c r="D38" s="7"/>
    </row>
    <row r="39" spans="1:4" ht="12.75">
      <c r="A39" s="10" t="s">
        <v>27</v>
      </c>
      <c r="B39" s="23">
        <f>(G36-H36)</f>
        <v>6121.394986160707</v>
      </c>
      <c r="C39" s="22"/>
      <c r="D39" s="7"/>
    </row>
    <row r="40" spans="1:3" ht="12.75">
      <c r="A40" s="10" t="s">
        <v>28</v>
      </c>
      <c r="B40" s="24">
        <f>(G37-H37)</f>
        <v>115535.03922192636</v>
      </c>
      <c r="C40" s="15"/>
    </row>
    <row r="41" spans="1:3" ht="12.75">
      <c r="A41" s="10"/>
      <c r="B41" s="21"/>
      <c r="C41" s="15"/>
    </row>
    <row r="42" spans="1:7" ht="12.75">
      <c r="A42" s="10" t="s">
        <v>13</v>
      </c>
      <c r="B42" s="13">
        <f>$G$42</f>
        <v>6.491537156614079</v>
      </c>
      <c r="C42" t="s">
        <v>14</v>
      </c>
      <c r="G42" s="13">
        <f>(B30*B18*15)/(G37-H37)</f>
        <v>6.491537156614079</v>
      </c>
    </row>
    <row r="45" ht="12.75">
      <c r="B45" s="3"/>
    </row>
  </sheetData>
  <sheetProtection password="F66A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spandey</dc:creator>
  <cp:keywords/>
  <dc:description/>
  <cp:lastModifiedBy>kcampbell</cp:lastModifiedBy>
  <cp:lastPrinted>2007-04-27T16:40:50Z</cp:lastPrinted>
  <dcterms:created xsi:type="dcterms:W3CDTF">2007-04-23T21:10:04Z</dcterms:created>
  <dcterms:modified xsi:type="dcterms:W3CDTF">2007-06-06T22:55:24Z</dcterms:modified>
  <cp:category/>
  <cp:version/>
  <cp:contentType/>
  <cp:contentStatus/>
</cp:coreProperties>
</file>